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<sst xmlns="http://schemas.openxmlformats.org/spreadsheetml/2006/main" count="1996" uniqueCount="693">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</sst>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43397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G62" sqref="G62: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f>848+5025</f>
        <v>5873</v>
      </c>
      <c r="D12" s="138">
        <f>848+5025</f>
        <v>5873</v>
      </c>
      <c r="E12" s="76" t="s">
        <v>25</v>
      </c>
      <c r="F12" s="80" t="s">
        <v>26</v>
      </c>
      <c r="G12" s="138">
        <v>6011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6011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7073</v>
      </c>
      <c r="D18" s="138">
        <v>7073</v>
      </c>
      <c r="E18" s="272" t="s">
        <v>47</v>
      </c>
      <c r="F18" s="271" t="s">
        <v>48</v>
      </c>
      <c r="G18" s="388">
        <f>G12+G15+G16+G17</f>
        <v>6011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113</v>
      </c>
      <c r="D19" s="138">
        <v>154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13059</v>
      </c>
      <c r="D20" s="377">
        <f>SUM(D12:D19)</f>
        <v>13100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25310</v>
      </c>
      <c r="D21" s="267">
        <v>26699</v>
      </c>
      <c r="E21" s="76" t="s">
        <v>58</v>
      </c>
      <c r="F21" s="80" t="s">
        <v>59</v>
      </c>
      <c r="G21" s="138">
        <v>5963</v>
      </c>
      <c r="H21" s="138">
        <f>848+5115</f>
        <v>5963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13615</v>
      </c>
      <c r="H26" s="377">
        <f>H20+H21+H22</f>
        <v>13615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-15653</v>
      </c>
      <c r="H28" s="375">
        <f>SUM(H29:H31)</f>
        <v>-15749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9728</v>
      </c>
      <c r="H29" s="138">
        <v>9632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-25381</v>
      </c>
      <c r="H30" s="138">
        <v>-25381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-1416</v>
      </c>
      <c r="H32" s="138">
        <v>96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-17069</v>
      </c>
      <c r="H34" s="377">
        <f>H28+H32+H33</f>
        <v>-15653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2557</v>
      </c>
      <c r="H37" s="379">
        <f>H26+H18+H34</f>
        <v>3973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16075</v>
      </c>
      <c r="H45" s="138">
        <v>16095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1482</v>
      </c>
      <c r="H49" s="138">
        <v>1570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17557</v>
      </c>
      <c r="H50" s="375">
        <f>SUM(H44:H49)</f>
        <v>17665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112</v>
      </c>
      <c r="D54" s="269">
        <v>447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38486</v>
      </c>
      <c r="D56" s="381">
        <f>D20+D21+D22+D28+D33+D46+D52+D54+D55</f>
        <v>40251</v>
      </c>
      <c r="E56" s="87" t="s">
        <v>557</v>
      </c>
      <c r="F56" s="86" t="s">
        <v>172</v>
      </c>
      <c r="G56" s="378">
        <f>G50+G52+G53+G54+G55</f>
        <v>17557</v>
      </c>
      <c r="H56" s="379">
        <f>H50+H52+H53+H54+H55</f>
        <v>17665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f>34+4247+807+160</f>
        <v>5248</v>
      </c>
      <c r="H59" s="138">
        <v>5159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8735</v>
      </c>
      <c r="H61" s="375">
        <f>SUM(H62:H68)</f>
        <v>9716</v>
      </c>
    </row>
    <row r="62" spans="1:13" ht="15.75">
      <c r="A62" s="76" t="s">
        <v>186</v>
      </c>
      <c r="B62" s="81" t="s">
        <v>187</v>
      </c>
      <c r="C62" s="138">
        <v>328</v>
      </c>
      <c r="D62" s="137">
        <v>328</v>
      </c>
      <c r="E62" s="141" t="s">
        <v>192</v>
      </c>
      <c r="F62" s="80" t="s">
        <v>193</v>
      </c>
      <c r="G62" s="138">
        <v>2851</v>
      </c>
      <c r="H62" s="138">
        <v>2830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965+344</f>
        <v>1309</v>
      </c>
      <c r="H64" s="138">
        <v>1446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328</v>
      </c>
      <c r="D65" s="377">
        <f>SUM(D59:D64)</f>
        <v>328</v>
      </c>
      <c r="E65" s="76" t="s">
        <v>201</v>
      </c>
      <c r="F65" s="80" t="s">
        <v>202</v>
      </c>
      <c r="G65" s="138">
        <f>2461+404+1414</f>
        <v>4279</v>
      </c>
      <c r="H65" s="138">
        <f>19+5170</f>
        <v>5189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128</v>
      </c>
      <c r="H66" s="138">
        <v>108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20</v>
      </c>
      <c r="H67" s="138">
        <v>13</v>
      </c>
    </row>
    <row r="68" spans="1:8" ht="15.75">
      <c r="A68" s="76" t="s">
        <v>206</v>
      </c>
      <c r="B68" s="78" t="s">
        <v>207</v>
      </c>
      <c r="C68" s="138">
        <f>208+2404</f>
        <v>2612</v>
      </c>
      <c r="D68" s="138">
        <v>2701</v>
      </c>
      <c r="E68" s="76" t="s">
        <v>212</v>
      </c>
      <c r="F68" s="80" t="s">
        <v>213</v>
      </c>
      <c r="G68" s="138">
        <v>148</v>
      </c>
      <c r="H68" s="138">
        <v>130</v>
      </c>
    </row>
    <row r="69" spans="1:8" ht="15.75">
      <c r="A69" s="76" t="s">
        <v>210</v>
      </c>
      <c r="B69" s="78" t="s">
        <v>211</v>
      </c>
      <c r="C69" s="138">
        <f>283+3359</f>
        <v>3642</v>
      </c>
      <c r="D69" s="138">
        <v>3356</v>
      </c>
      <c r="E69" s="142" t="s">
        <v>79</v>
      </c>
      <c r="F69" s="80" t="s">
        <v>216</v>
      </c>
      <c r="G69" s="138">
        <f>318+278+1647+902+8401</f>
        <v>11546</v>
      </c>
      <c r="H69" s="138">
        <v>10711</v>
      </c>
    </row>
    <row r="70" spans="1:8" ht="15.75">
      <c r="A70" s="76" t="s">
        <v>214</v>
      </c>
      <c r="B70" s="78" t="s">
        <v>215</v>
      </c>
      <c r="C70" s="138"/>
      <c r="D70" s="138">
        <v>3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25529</v>
      </c>
      <c r="H71" s="377">
        <f>H59+H60+H61+H69+H70</f>
        <v>25586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126</v>
      </c>
      <c r="D75" s="138">
        <v>125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6380</v>
      </c>
      <c r="D76" s="377">
        <f>SUM(D68:D75)</f>
        <v>6185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25529</v>
      </c>
      <c r="H79" s="379">
        <f>H71+H73+H75+H77</f>
        <v>25586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>
        <v>14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446+3</f>
        <v>449</v>
      </c>
      <c r="D93" s="269">
        <v>446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7157</v>
      </c>
      <c r="D94" s="381">
        <f>D65+D76+D85+D92+D93</f>
        <v>6973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45643</v>
      </c>
      <c r="D95" s="383">
        <f>D94+D56</f>
        <v>47224</v>
      </c>
      <c r="E95" s="169" t="s">
        <v>635</v>
      </c>
      <c r="F95" s="280" t="s">
        <v>268</v>
      </c>
      <c r="G95" s="382">
        <f>G37+G40+G56+G79</f>
        <v>45643</v>
      </c>
      <c r="H95" s="383">
        <f>H37+H40+H56+H79</f>
        <v>47224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43397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12" sqref="G12: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55</v>
      </c>
      <c r="D12" s="256">
        <v>47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122</v>
      </c>
      <c r="D13" s="256">
        <v>130</v>
      </c>
      <c r="E13" s="135" t="s">
        <v>281</v>
      </c>
      <c r="F13" s="180" t="s">
        <v>282</v>
      </c>
      <c r="G13" s="256">
        <v>1357</v>
      </c>
      <c r="H13" s="256">
        <v>2194</v>
      </c>
    </row>
    <row r="14" spans="1:8" ht="15.75">
      <c r="A14" s="135" t="s">
        <v>283</v>
      </c>
      <c r="B14" s="131" t="s">
        <v>284</v>
      </c>
      <c r="C14" s="256">
        <v>41</v>
      </c>
      <c r="D14" s="256">
        <v>41</v>
      </c>
      <c r="E14" s="185" t="s">
        <v>285</v>
      </c>
      <c r="F14" s="180" t="s">
        <v>286</v>
      </c>
      <c r="G14" s="256">
        <v>31</v>
      </c>
      <c r="H14" s="256">
        <v>62</v>
      </c>
    </row>
    <row r="15" spans="1:8" ht="15.75">
      <c r="A15" s="135" t="s">
        <v>287</v>
      </c>
      <c r="B15" s="131" t="s">
        <v>288</v>
      </c>
      <c r="C15" s="256">
        <v>25</v>
      </c>
      <c r="D15" s="256">
        <v>25</v>
      </c>
      <c r="E15" s="185" t="s">
        <v>79</v>
      </c>
      <c r="F15" s="180" t="s">
        <v>289</v>
      </c>
      <c r="G15" s="256">
        <v>5</v>
      </c>
      <c r="H15" s="256">
        <v>1170</v>
      </c>
    </row>
    <row r="16" spans="1:8" ht="15.75">
      <c r="A16" s="135" t="s">
        <v>290</v>
      </c>
      <c r="B16" s="131" t="s">
        <v>291</v>
      </c>
      <c r="C16" s="256">
        <v>5</v>
      </c>
      <c r="D16" s="256">
        <v>4</v>
      </c>
      <c r="E16" s="176" t="s">
        <v>52</v>
      </c>
      <c r="F16" s="204" t="s">
        <v>292</v>
      </c>
      <c r="G16" s="407">
        <f>SUM(G12:G15)</f>
        <v>1393</v>
      </c>
      <c r="H16" s="408">
        <f>SUM(H12:H15)</f>
        <v>3426</v>
      </c>
    </row>
    <row r="17" spans="1:8" ht="31.5">
      <c r="A17" s="135" t="s">
        <v>293</v>
      </c>
      <c r="B17" s="131" t="s">
        <v>294</v>
      </c>
      <c r="C17" s="256">
        <v>1389</v>
      </c>
      <c r="D17" s="256">
        <v>2937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2+435</f>
        <v>437</v>
      </c>
      <c r="D19" s="256">
        <v>342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2074</v>
      </c>
      <c r="D22" s="408">
        <f>SUM(D12:D18)+D19</f>
        <v>3526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735</v>
      </c>
      <c r="D25" s="256">
        <f>64+966</f>
        <v>1030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735</v>
      </c>
      <c r="D29" s="408">
        <f>SUM(D25:D28)</f>
        <v>1030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2809</v>
      </c>
      <c r="D31" s="414">
        <f>D29+D22</f>
        <v>4556</v>
      </c>
      <c r="E31" s="191" t="s">
        <v>548</v>
      </c>
      <c r="F31" s="206" t="s">
        <v>331</v>
      </c>
      <c r="G31" s="193">
        <f>G16+G18+G27</f>
        <v>1393</v>
      </c>
      <c r="H31" s="194">
        <f>H16+H18+H27</f>
        <v>3426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1416</v>
      </c>
      <c r="H33" s="408">
        <f>IF((D31-H31)&gt;0,D31-H31,0)</f>
        <v>1130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2809</v>
      </c>
      <c r="D36" s="416">
        <f>D31-D34+D35</f>
        <v>4556</v>
      </c>
      <c r="E36" s="202" t="s">
        <v>346</v>
      </c>
      <c r="F36" s="196" t="s">
        <v>347</v>
      </c>
      <c r="G36" s="207">
        <f>G35-G34+G31</f>
        <v>1393</v>
      </c>
      <c r="H36" s="208">
        <f>H35-H34+H31</f>
        <v>3426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1416</v>
      </c>
      <c r="H37" s="194">
        <f>IF((D36-H36)&gt;0,D36-H36,0)</f>
        <v>1130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1416</v>
      </c>
      <c r="H42" s="184">
        <f>IF(H37&gt;0,IF(D38+H37&lt;0,0,D38+H37),IF(D37-D38&lt;0,D38-D37,0))</f>
        <v>1130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1416</v>
      </c>
      <c r="H44" s="208">
        <f>IF(D42=0,IF(H42-H43&gt;0,H42-H43+D43,0),IF(D42-D43&lt;0,D43-D42+H43,0))</f>
        <v>1130</v>
      </c>
    </row>
    <row r="45" spans="1:8" ht="16.5" thickBot="1">
      <c r="A45" s="210" t="s">
        <v>371</v>
      </c>
      <c r="B45" s="211" t="s">
        <v>372</v>
      </c>
      <c r="C45" s="409">
        <f>C36+C38+C42</f>
        <v>2809</v>
      </c>
      <c r="D45" s="410">
        <f>D36+D38+D42</f>
        <v>4556</v>
      </c>
      <c r="E45" s="210" t="s">
        <v>373</v>
      </c>
      <c r="F45" s="212" t="s">
        <v>374</v>
      </c>
      <c r="G45" s="409">
        <f>G42+G36</f>
        <v>2809</v>
      </c>
      <c r="H45" s="410">
        <f>H42+H36</f>
        <v>4556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43397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>
        <v>14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>
        <v>-1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-11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34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36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36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43397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F20" sqref="F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5963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9728</v>
      </c>
      <c r="J13" s="363">
        <f>'1-Баланс'!H30+'1-Баланс'!H33</f>
        <v>-25381</v>
      </c>
      <c r="K13" s="364"/>
      <c r="L13" s="363">
        <f>SUM(C13:K13)</f>
        <v>3973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5963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9728</v>
      </c>
      <c r="J17" s="432">
        <f t="shared" si="2"/>
        <v>-25381</v>
      </c>
      <c r="K17" s="432">
        <f t="shared" si="2"/>
        <v>0</v>
      </c>
      <c r="L17" s="363">
        <f t="shared" si="1"/>
        <v>3973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-1416</v>
      </c>
      <c r="J18" s="363">
        <f>+'1-Баланс'!G33</f>
        <v>0</v>
      </c>
      <c r="K18" s="364"/>
      <c r="L18" s="363">
        <f t="shared" si="1"/>
        <v>-1416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6011</v>
      </c>
      <c r="D31" s="432">
        <f aca="true" t="shared" si="6" ref="D31:M31">D19+D22+D23+D26+D30+D29+D17+D18</f>
        <v>7651</v>
      </c>
      <c r="E31" s="432">
        <f t="shared" si="6"/>
        <v>5963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8312</v>
      </c>
      <c r="J31" s="432">
        <f t="shared" si="6"/>
        <v>-25381</v>
      </c>
      <c r="K31" s="432">
        <f t="shared" si="6"/>
        <v>0</v>
      </c>
      <c r="L31" s="363">
        <f t="shared" si="1"/>
        <v>2557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6011</v>
      </c>
      <c r="D34" s="366">
        <f t="shared" si="7"/>
        <v>7651</v>
      </c>
      <c r="E34" s="366">
        <f t="shared" si="7"/>
        <v>5963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8312</v>
      </c>
      <c r="J34" s="366">
        <f t="shared" si="7"/>
        <v>-25381</v>
      </c>
      <c r="K34" s="366">
        <f t="shared" si="7"/>
        <v>0</v>
      </c>
      <c r="L34" s="430">
        <f t="shared" si="1"/>
        <v>2557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43397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:D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43397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45643</v>
      </c>
      <c r="D6" s="454">
        <f aca="true" t="shared" si="0" ref="D6:D15">C6-E6</f>
        <v>0</v>
      </c>
      <c r="E6" s="453">
        <f>'1-Баланс'!G95</f>
        <v>45643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2557</v>
      </c>
      <c r="D7" s="454">
        <f t="shared" si="0"/>
        <v>-3454</v>
      </c>
      <c r="E7" s="453">
        <f>'1-Баланс'!G18</f>
        <v>6011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1416</v>
      </c>
      <c r="D8" s="454">
        <f t="shared" si="0"/>
        <v>2832</v>
      </c>
      <c r="E8" s="453">
        <f>ABS('2-Отчет за доходите'!C44)-ABS('2-Отчет за доходите'!G44)</f>
        <v>-1416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14</v>
      </c>
      <c r="D9" s="454">
        <f t="shared" si="0"/>
        <v>14</v>
      </c>
      <c r="E9" s="453">
        <f>'3-Отчет за паричния поток'!C45</f>
        <v>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2557</v>
      </c>
      <c r="D11" s="454">
        <f t="shared" si="0"/>
        <v>0</v>
      </c>
      <c r="E11" s="453">
        <f>'4-Отчет за собствения капитал'!L34</f>
        <v>2557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1.016511127063891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0.5537739538521705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0.03286450355103746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0.03102337707863199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0.4959060163759345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0.2803478397117004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0.24991186493791376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0.035997622554720006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0.030519466292750257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0.8728746146962315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16.850215095815408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0.9439782661087132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735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0.28744622604614783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0.5570710696338838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55.52319587628866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5873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7073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113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13059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25310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112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38486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328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328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2612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3642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126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6380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449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7157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45643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6011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6011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6011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5963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13615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-15653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9728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-25381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-1416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-17069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2557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16075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1482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17557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17557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5248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8735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2851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1309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4279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128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20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148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11546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25529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25529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45643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55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122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41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25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1389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437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2074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735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735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2809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2809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2809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1357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1393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1393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1416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1393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1416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1416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1416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2809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6011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6011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5963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5963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5963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5963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9728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9728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-1416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8312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8312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-25381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-25381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-25381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-25381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3973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3973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-1416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2557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2557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2018-10-25T11:26:21Z</dcterms:modified>
  <cp:category/>
  <cp:version/>
  <cp:contentType/>
  <cp:contentStatus/>
</cp:coreProperties>
</file>