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<sst xmlns="http://schemas.openxmlformats.org/spreadsheetml/2006/main" count="1996" uniqueCount="693">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</sst>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43860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43830</v>
      </c>
    </row>
    <row r="11" spans="1:2" ht="15.75">
      <c r="A11" s="7" t="s">
        <v>668</v>
      </c>
      <c r="B11" s="357">
        <v>43860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67">
      <selection activeCell="G66" sqref="G6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5788</v>
      </c>
      <c r="D12" s="138">
        <v>5788</v>
      </c>
      <c r="E12" s="76" t="s">
        <v>25</v>
      </c>
      <c r="F12" s="80" t="s">
        <v>26</v>
      </c>
      <c r="G12" s="138">
        <v>6011</v>
      </c>
      <c r="H12" s="137">
        <v>6011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6011</v>
      </c>
      <c r="H13" s="137">
        <v>6011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7073</v>
      </c>
      <c r="D18" s="138">
        <v>7073</v>
      </c>
      <c r="E18" s="272" t="s">
        <v>47</v>
      </c>
      <c r="F18" s="271" t="s">
        <v>48</v>
      </c>
      <c r="G18" s="388">
        <f>G12+G15+G16+G17</f>
        <v>6011</v>
      </c>
      <c r="H18" s="389">
        <f>H12+H15+H16+H17</f>
        <v>6011</v>
      </c>
    </row>
    <row r="19" spans="1:8" ht="15.75">
      <c r="A19" s="76" t="s">
        <v>49</v>
      </c>
      <c r="B19" s="78" t="s">
        <v>50</v>
      </c>
      <c r="C19" s="138">
        <v>45</v>
      </c>
      <c r="D19" s="138">
        <v>100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12906</v>
      </c>
      <c r="D20" s="377">
        <f>SUM(D12:D19)</f>
        <v>12961</v>
      </c>
      <c r="E20" s="76" t="s">
        <v>54</v>
      </c>
      <c r="F20" s="80" t="s">
        <v>55</v>
      </c>
      <c r="G20" s="138">
        <v>7651</v>
      </c>
      <c r="H20" s="137">
        <v>7651</v>
      </c>
    </row>
    <row r="21" spans="1:8" ht="15.75">
      <c r="A21" s="87" t="s">
        <v>56</v>
      </c>
      <c r="B21" s="83" t="s">
        <v>57</v>
      </c>
      <c r="C21" s="267">
        <v>23640</v>
      </c>
      <c r="D21" s="267">
        <v>23746</v>
      </c>
      <c r="E21" s="76" t="s">
        <v>58</v>
      </c>
      <c r="F21" s="80" t="s">
        <v>59</v>
      </c>
      <c r="G21" s="138">
        <v>5878</v>
      </c>
      <c r="H21" s="137">
        <v>5878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13530</v>
      </c>
      <c r="H26" s="377">
        <f>H20+H21+H22</f>
        <v>13530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-20338</v>
      </c>
      <c r="H28" s="375">
        <f>SUM(H29:H31)</f>
        <v>-15653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9426</v>
      </c>
      <c r="H29" s="137">
        <v>9728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-29764</v>
      </c>
      <c r="H30" s="137">
        <v>-25381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-307</v>
      </c>
      <c r="H33" s="137">
        <v>-4383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-20645</v>
      </c>
      <c r="H34" s="377">
        <f>H28+H32+H33</f>
        <v>-20036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-1104</v>
      </c>
      <c r="H37" s="379">
        <f>H26+H18+H34</f>
        <v>-495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11735</v>
      </c>
      <c r="H45" s="137">
        <v>16095</v>
      </c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1335</v>
      </c>
      <c r="H49" s="137">
        <v>1454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13070</v>
      </c>
      <c r="H50" s="375">
        <f>SUM(H44:H49)</f>
        <v>17549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36551</v>
      </c>
      <c r="D56" s="381">
        <f>D20+D21+D22+D28+D33+D46+D52+D54+D55</f>
        <v>36712</v>
      </c>
      <c r="E56" s="87" t="s">
        <v>557</v>
      </c>
      <c r="F56" s="86" t="s">
        <v>172</v>
      </c>
      <c r="G56" s="378">
        <f>G50+G52+G53+G54+G55</f>
        <v>13070</v>
      </c>
      <c r="H56" s="379">
        <f>H50+H52+H53+H54+H55</f>
        <v>17549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>
        <v>4</v>
      </c>
      <c r="H59" s="137">
        <f>4247+591+997</f>
        <v>5835</v>
      </c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2561</v>
      </c>
      <c r="H61" s="375">
        <f>SUM(H62:H68)</f>
        <v>8818</v>
      </c>
    </row>
    <row r="62" spans="1:13" ht="15.75">
      <c r="A62" s="76" t="s">
        <v>186</v>
      </c>
      <c r="B62" s="81" t="s">
        <v>187</v>
      </c>
      <c r="C62" s="138">
        <v>295</v>
      </c>
      <c r="D62" s="138">
        <v>295</v>
      </c>
      <c r="E62" s="141" t="s">
        <v>192</v>
      </c>
      <c r="F62" s="80" t="s">
        <v>193</v>
      </c>
      <c r="G62" s="138"/>
      <c r="H62" s="137">
        <f>2987+139</f>
        <v>3126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f>222+208</f>
        <v>430</v>
      </c>
      <c r="H64" s="137">
        <f>732+344</f>
        <v>1076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295</v>
      </c>
      <c r="D65" s="377">
        <f>SUM(D59:D64)</f>
        <v>295</v>
      </c>
      <c r="E65" s="76" t="s">
        <v>201</v>
      </c>
      <c r="F65" s="80" t="s">
        <v>202</v>
      </c>
      <c r="G65" s="138">
        <f>1351+600</f>
        <v>1951</v>
      </c>
      <c r="H65" s="137">
        <f>2208+312+1418</f>
        <v>3938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161</v>
      </c>
      <c r="H66" s="137">
        <v>131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8</v>
      </c>
      <c r="H67" s="137">
        <v>22</v>
      </c>
    </row>
    <row r="68" spans="1:8" ht="15.75">
      <c r="A68" s="76" t="s">
        <v>206</v>
      </c>
      <c r="B68" s="78" t="s">
        <v>207</v>
      </c>
      <c r="C68" s="138">
        <v>1794</v>
      </c>
      <c r="D68" s="138">
        <f>208+2656</f>
        <v>2864</v>
      </c>
      <c r="E68" s="76" t="s">
        <v>212</v>
      </c>
      <c r="F68" s="80" t="s">
        <v>213</v>
      </c>
      <c r="G68" s="138">
        <v>11</v>
      </c>
      <c r="H68" s="137">
        <v>525</v>
      </c>
    </row>
    <row r="69" spans="1:8" ht="15.75">
      <c r="A69" s="76" t="s">
        <v>210</v>
      </c>
      <c r="B69" s="78" t="s">
        <v>211</v>
      </c>
      <c r="C69" s="138">
        <f>3074+10+38</f>
        <v>3122</v>
      </c>
      <c r="D69" s="138">
        <f>29+3097</f>
        <v>3126</v>
      </c>
      <c r="E69" s="142" t="s">
        <v>79</v>
      </c>
      <c r="F69" s="80" t="s">
        <v>216</v>
      </c>
      <c r="G69" s="138">
        <f>118+27392</f>
        <v>27510</v>
      </c>
      <c r="H69" s="137">
        <f>318+342+1811+776+8535</f>
        <v>11782</v>
      </c>
    </row>
    <row r="70" spans="1:8" ht="15.75">
      <c r="A70" s="76" t="s">
        <v>214</v>
      </c>
      <c r="B70" s="78" t="s">
        <v>215</v>
      </c>
      <c r="C70" s="138"/>
      <c r="D70" s="138">
        <v>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30075</v>
      </c>
      <c r="H71" s="377">
        <f>H59+H60+H61+H69+H70</f>
        <v>26435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16+61</f>
        <v>77</v>
      </c>
      <c r="D75" s="138">
        <v>35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4993</v>
      </c>
      <c r="D76" s="377">
        <f>SUM(D68:D75)</f>
        <v>6034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30075</v>
      </c>
      <c r="H79" s="379">
        <f>H71+H73+H75+H77</f>
        <v>26435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8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13</v>
      </c>
      <c r="D90" s="138">
        <v>2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101+88</f>
        <v>189</v>
      </c>
      <c r="D93" s="269">
        <f>446</f>
        <v>446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5490</v>
      </c>
      <c r="D94" s="381">
        <f>D65+D76+D85+D92+D93</f>
        <v>6777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42041</v>
      </c>
      <c r="D95" s="383">
        <f>D94+D56</f>
        <v>43489</v>
      </c>
      <c r="E95" s="169" t="s">
        <v>635</v>
      </c>
      <c r="F95" s="280" t="s">
        <v>268</v>
      </c>
      <c r="G95" s="382">
        <f>G37+G40+G56+G79</f>
        <v>42041</v>
      </c>
      <c r="H95" s="383">
        <f>H37+H40+H56+H79</f>
        <v>43489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43860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0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</v>
      </c>
      <c r="D12" s="256">
        <v>2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263</v>
      </c>
      <c r="D13" s="256">
        <f>500-33</f>
        <v>467</v>
      </c>
      <c r="E13" s="135" t="s">
        <v>281</v>
      </c>
      <c r="F13" s="180" t="s">
        <v>282</v>
      </c>
      <c r="G13" s="256">
        <v>157</v>
      </c>
      <c r="H13" s="256">
        <v>1645</v>
      </c>
    </row>
    <row r="14" spans="1:8" ht="15.75">
      <c r="A14" s="135" t="s">
        <v>283</v>
      </c>
      <c r="B14" s="131" t="s">
        <v>284</v>
      </c>
      <c r="C14" s="256">
        <v>54</v>
      </c>
      <c r="D14" s="256">
        <v>54</v>
      </c>
      <c r="E14" s="185" t="s">
        <v>285</v>
      </c>
      <c r="F14" s="180" t="s">
        <v>286</v>
      </c>
      <c r="G14" s="256">
        <v>647</v>
      </c>
      <c r="H14" s="256">
        <v>357</v>
      </c>
    </row>
    <row r="15" spans="1:8" ht="15.75">
      <c r="A15" s="135" t="s">
        <v>287</v>
      </c>
      <c r="B15" s="131" t="s">
        <v>288</v>
      </c>
      <c r="C15" s="256">
        <v>39</v>
      </c>
      <c r="D15" s="256">
        <v>33</v>
      </c>
      <c r="E15" s="185" t="s">
        <v>79</v>
      </c>
      <c r="F15" s="180" t="s">
        <v>289</v>
      </c>
      <c r="G15" s="256">
        <v>1288</v>
      </c>
      <c r="H15" s="256">
        <f>64+22+52</f>
        <v>138</v>
      </c>
    </row>
    <row r="16" spans="1:8" ht="15.75">
      <c r="A16" s="135" t="s">
        <v>290</v>
      </c>
      <c r="B16" s="131" t="s">
        <v>291</v>
      </c>
      <c r="C16" s="256">
        <v>7</v>
      </c>
      <c r="D16" s="256">
        <v>6</v>
      </c>
      <c r="E16" s="176" t="s">
        <v>52</v>
      </c>
      <c r="F16" s="204" t="s">
        <v>292</v>
      </c>
      <c r="G16" s="407">
        <f>SUM(G12:G15)</f>
        <v>2092</v>
      </c>
      <c r="H16" s="408">
        <f>SUM(H12:H15)</f>
        <v>2140</v>
      </c>
    </row>
    <row r="17" spans="1:8" ht="31.5">
      <c r="A17" s="135" t="s">
        <v>293</v>
      </c>
      <c r="B17" s="131" t="s">
        <v>294</v>
      </c>
      <c r="C17" s="256">
        <v>106</v>
      </c>
      <c r="D17" s="256">
        <v>1583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20+995</f>
        <v>1015</v>
      </c>
      <c r="D19" s="256">
        <f>361+658+1738+33</f>
        <v>2790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>
        <v>1738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1490</v>
      </c>
      <c r="D22" s="408">
        <f>SUM(D12:D18)+D19</f>
        <v>4935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632</v>
      </c>
      <c r="H24" s="257"/>
    </row>
    <row r="25" spans="1:8" ht="31.5">
      <c r="A25" s="135" t="s">
        <v>316</v>
      </c>
      <c r="B25" s="177" t="s">
        <v>317</v>
      </c>
      <c r="C25" s="256">
        <v>1448</v>
      </c>
      <c r="D25" s="256">
        <v>1588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6"/>
      <c r="E27" s="176" t="s">
        <v>104</v>
      </c>
      <c r="F27" s="178" t="s">
        <v>326</v>
      </c>
      <c r="G27" s="407">
        <f>SUM(G22:G26)</f>
        <v>632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92</v>
      </c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1541</v>
      </c>
      <c r="D29" s="408">
        <f>SUM(D25:D28)</f>
        <v>1588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3031</v>
      </c>
      <c r="D31" s="414">
        <f>D29+D22</f>
        <v>6523</v>
      </c>
      <c r="E31" s="191" t="s">
        <v>548</v>
      </c>
      <c r="F31" s="206" t="s">
        <v>331</v>
      </c>
      <c r="G31" s="193">
        <f>G16+G18+G27</f>
        <v>2724</v>
      </c>
      <c r="H31" s="194">
        <f>H16+H18+H27</f>
        <v>2140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307</v>
      </c>
      <c r="H33" s="408">
        <f>IF((D31-H31)&gt;0,D31-H31,0)</f>
        <v>4383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3031</v>
      </c>
      <c r="D36" s="416">
        <f>D31-D34+D35</f>
        <v>6523</v>
      </c>
      <c r="E36" s="202" t="s">
        <v>346</v>
      </c>
      <c r="F36" s="196" t="s">
        <v>347</v>
      </c>
      <c r="G36" s="207">
        <f>G35-G34+G31</f>
        <v>2724</v>
      </c>
      <c r="H36" s="208">
        <f>H35-H34+H31</f>
        <v>2140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307</v>
      </c>
      <c r="H37" s="194">
        <f>IF((D36-H36)&gt;0,D36-H36,0)</f>
        <v>4383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307</v>
      </c>
      <c r="H42" s="184">
        <f>IF(H37&gt;0,IF(D38+H37&lt;0,0,D38+H37),IF(D37-D38&lt;0,D38-D37,0))</f>
        <v>4383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307</v>
      </c>
      <c r="H44" s="208">
        <f>IF(D42=0,IF(H42-H43&gt;0,H42-H43+D43,0),IF(D42-D43&lt;0,D43-D42+H43,0))</f>
        <v>4383</v>
      </c>
    </row>
    <row r="45" spans="1:8" ht="16.5" thickBot="1">
      <c r="A45" s="210" t="s">
        <v>371</v>
      </c>
      <c r="B45" s="211" t="s">
        <v>372</v>
      </c>
      <c r="C45" s="409">
        <f>C36+C38+C42</f>
        <v>3031</v>
      </c>
      <c r="D45" s="410">
        <f>D36+D38+D42</f>
        <v>6523</v>
      </c>
      <c r="E45" s="210" t="s">
        <v>373</v>
      </c>
      <c r="F45" s="212" t="s">
        <v>374</v>
      </c>
      <c r="G45" s="409">
        <f>G42+G36</f>
        <v>3031</v>
      </c>
      <c r="H45" s="410">
        <f>H42+H36</f>
        <v>6523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43860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50" sqref="D5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20</v>
      </c>
      <c r="D11" s="138">
        <v>30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</v>
      </c>
      <c r="D14" s="138">
        <v>-1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</v>
      </c>
      <c r="D15" s="138">
        <v>-41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11</v>
      </c>
      <c r="D21" s="438">
        <f>SUM(D11:D20)</f>
        <v>-12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11</v>
      </c>
      <c r="D44" s="247">
        <f>D43+D33+D21</f>
        <v>-12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14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13</v>
      </c>
      <c r="D48" s="221">
        <v>2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43860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6011</v>
      </c>
      <c r="D13" s="363">
        <f>'1-Баланс'!H20</f>
        <v>7651</v>
      </c>
      <c r="E13" s="363">
        <f>'1-Баланс'!H21</f>
        <v>5878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9728</v>
      </c>
      <c r="J13" s="363">
        <f>'1-Баланс'!H30+'1-Баланс'!H33</f>
        <v>-29764</v>
      </c>
      <c r="K13" s="364"/>
      <c r="L13" s="363">
        <f>SUM(C13:K13)</f>
        <v>-495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6011</v>
      </c>
      <c r="D17" s="432">
        <f aca="true" t="shared" si="2" ref="D17:M17">D13+D14</f>
        <v>7651</v>
      </c>
      <c r="E17" s="432">
        <f t="shared" si="2"/>
        <v>5878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9728</v>
      </c>
      <c r="J17" s="432">
        <f t="shared" si="2"/>
        <v>-29764</v>
      </c>
      <c r="K17" s="432">
        <f t="shared" si="2"/>
        <v>0</v>
      </c>
      <c r="L17" s="363">
        <f t="shared" si="1"/>
        <v>-495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-307</v>
      </c>
      <c r="K18" s="364"/>
      <c r="L18" s="363">
        <f t="shared" si="1"/>
        <v>-307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-302</v>
      </c>
      <c r="J30" s="256"/>
      <c r="K30" s="256"/>
      <c r="L30" s="363">
        <f t="shared" si="1"/>
        <v>-302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6011</v>
      </c>
      <c r="D31" s="432">
        <f aca="true" t="shared" si="6" ref="D31:M31">D19+D22+D23+D26+D30+D29+D17+D18</f>
        <v>7651</v>
      </c>
      <c r="E31" s="432">
        <f t="shared" si="6"/>
        <v>5878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9426</v>
      </c>
      <c r="J31" s="432">
        <f t="shared" si="6"/>
        <v>-30071</v>
      </c>
      <c r="K31" s="432">
        <f t="shared" si="6"/>
        <v>0</v>
      </c>
      <c r="L31" s="363">
        <f t="shared" si="1"/>
        <v>-1104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6011</v>
      </c>
      <c r="D34" s="366">
        <f t="shared" si="7"/>
        <v>7651</v>
      </c>
      <c r="E34" s="366">
        <f t="shared" si="7"/>
        <v>5878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9426</v>
      </c>
      <c r="J34" s="366">
        <f t="shared" si="7"/>
        <v>-30071</v>
      </c>
      <c r="K34" s="366">
        <f t="shared" si="7"/>
        <v>0</v>
      </c>
      <c r="L34" s="430">
        <f t="shared" si="1"/>
        <v>-1104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43860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L39" sqref="L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43860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42041</v>
      </c>
      <c r="D6" s="454">
        <f aca="true" t="shared" si="0" ref="D6:D15">C6-E6</f>
        <v>0</v>
      </c>
      <c r="E6" s="453">
        <f>'1-Баланс'!G95</f>
        <v>42041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-1104</v>
      </c>
      <c r="D7" s="454">
        <f t="shared" si="0"/>
        <v>-7115</v>
      </c>
      <c r="E7" s="453">
        <f>'1-Баланс'!G18</f>
        <v>6011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-307</v>
      </c>
      <c r="D8" s="454">
        <f t="shared" si="0"/>
        <v>0</v>
      </c>
      <c r="E8" s="453">
        <f>ABS('2-Отчет за доходите'!C44)-ABS('2-Отчет за доходите'!G44)</f>
        <v>-307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13</v>
      </c>
      <c r="D10" s="454">
        <f t="shared" si="0"/>
        <v>0</v>
      </c>
      <c r="E10" s="453">
        <f>'3-Отчет за паричния поток'!C46</f>
        <v>13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-1104</v>
      </c>
      <c r="D11" s="454">
        <f t="shared" si="0"/>
        <v>0</v>
      </c>
      <c r="E11" s="453">
        <f>'4-Отчет за собствения капитал'!L34</f>
        <v>-1104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-0.14674952198852773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0.27807971014492755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-0.007115540618843435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-0.0073023952807973165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0.8987132959419334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0.1825436408977556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0.16645054031587697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0.00043225270157938486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0.00043225270157938486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0.056784560679677534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0.049760947646345234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1.0922614073207422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-39.080615942028984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1.0262600794462549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1448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-1.3115942028985508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0.5513950073421439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28.72503328894807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5788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7073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45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12906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23640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36551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295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295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1794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3122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77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4993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13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189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5490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42041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6011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6011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6011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5878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13530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-20338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9426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-29764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-307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-20645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-1104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11735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1335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13070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13070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2561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430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1951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161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27510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30075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30075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42041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263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54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39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106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1015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1490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1448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92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1541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3031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3031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3031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157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647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1288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2092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632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632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2724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307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2724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307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307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307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3031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20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11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13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6011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6011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6011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6011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5878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5878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5878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5878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9728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9728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-302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9426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9426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-29764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-29764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-307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-30071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-30071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-495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-495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-307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-302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-1104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-1104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2020-01-30T18:56:20Z</dcterms:modified>
  <cp:category/>
  <cp:version/>
  <cp:contentType/>
  <cp:contentStatus/>
</cp:coreProperties>
</file>